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583 2000 15-44" sheetId="1" r:id="rId1"/>
    <sheet name="583 2000 15-45" sheetId="2" r:id="rId2"/>
    <sheet name="583 2000 15-46" sheetId="3" r:id="rId3"/>
  </sheets>
  <definedNames/>
  <calcPr fullCalcOnLoad="1"/>
</workbook>
</file>

<file path=xl/sharedStrings.xml><?xml version="1.0" encoding="utf-8"?>
<sst xmlns="http://schemas.openxmlformats.org/spreadsheetml/2006/main" count="201" uniqueCount="45">
  <si>
    <t>Motorcycle Gearing Calculator</t>
  </si>
  <si>
    <t xml:space="preserve">Values </t>
  </si>
  <si>
    <t>Total Ratio</t>
  </si>
  <si>
    <t>Speed at</t>
  </si>
  <si>
    <t>Primary Drive Ratio</t>
  </si>
  <si>
    <t>1st Gear Ratio</t>
  </si>
  <si>
    <t>2nd Gear Ratio</t>
  </si>
  <si>
    <t>3rd Gear Ratio</t>
  </si>
  <si>
    <t>4th Gear Ratio</t>
  </si>
  <si>
    <t>5th Gear Ratio</t>
  </si>
  <si>
    <t>Final Drive Ratio</t>
  </si>
  <si>
    <t>Maximum Speed</t>
  </si>
  <si>
    <t>Speed at Max Power</t>
  </si>
  <si>
    <t>Change Down Speed</t>
  </si>
  <si>
    <t>Change Up Speed</t>
  </si>
  <si>
    <t>Speed Range</t>
  </si>
  <si>
    <t>RPM Drop at Change Up</t>
  </si>
  <si>
    <t>% RPM Drop at Change Up</t>
  </si>
  <si>
    <t xml:space="preserve">Wheel Rim Size </t>
  </si>
  <si>
    <t>inch</t>
  </si>
  <si>
    <t>Gear</t>
  </si>
  <si>
    <t>(MPH)</t>
  </si>
  <si>
    <t>(RPM)</t>
  </si>
  <si>
    <t>(% RPM)</t>
  </si>
  <si>
    <t xml:space="preserve">Tyre Width </t>
  </si>
  <si>
    <t>mm</t>
  </si>
  <si>
    <t>1st</t>
  </si>
  <si>
    <t>N/A</t>
  </si>
  <si>
    <t>Tyre Profile</t>
  </si>
  <si>
    <t>%</t>
  </si>
  <si>
    <t>2nd</t>
  </si>
  <si>
    <t xml:space="preserve">Engine Min </t>
  </si>
  <si>
    <t>RPM</t>
  </si>
  <si>
    <t>3rd</t>
  </si>
  <si>
    <t xml:space="preserve">Engine Max </t>
  </si>
  <si>
    <t>4th</t>
  </si>
  <si>
    <t xml:space="preserve">Change Down </t>
  </si>
  <si>
    <t>5th</t>
  </si>
  <si>
    <t xml:space="preserve">Change Up </t>
  </si>
  <si>
    <t xml:space="preserve">Max Power </t>
  </si>
  <si>
    <t>Engine Rev Range</t>
  </si>
  <si>
    <t>krpm</t>
  </si>
  <si>
    <t>Gear ratio</t>
  </si>
  <si>
    <t>Final</t>
  </si>
  <si>
    <t>Primary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</si>
</sst>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yyyy"/>
    <numFmt numFmtId="180" formatCode="0.0%"/>
    <numFmt numFmtId="181" formatCode="0.0"/>
    <numFmt numFmtId="182" formatCode="0.0000"/>
    <numFmt numFmtId="183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78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0" borderId="1" xfId="0" applyNumberFormat="1" applyFont="1" applyFill="1" applyBorder="1" applyAlignment="1" applyProtection="1">
      <alignment horizontal="center" vertical="top" wrapText="1"/>
      <protection/>
    </xf>
    <xf numFmtId="49" fontId="3" fillId="0" borderId="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3" xfId="0" applyFont="1" applyFill="1" applyBorder="1" applyAlignment="1" applyProtection="1">
      <alignment/>
      <protection/>
    </xf>
    <xf numFmtId="178" fontId="0" fillId="3" borderId="3" xfId="0" applyNumberFormat="1" applyFill="1" applyBorder="1" applyAlignment="1" applyProtection="1">
      <alignment horizontal="center"/>
      <protection locked="0"/>
    </xf>
    <xf numFmtId="178" fontId="0" fillId="0" borderId="0" xfId="0" applyNumberFormat="1" applyFill="1" applyAlignment="1" applyProtection="1">
      <alignment horizontal="center"/>
      <protection/>
    </xf>
    <xf numFmtId="1" fontId="0" fillId="0" borderId="2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178" fontId="0" fillId="3" borderId="4" xfId="0" applyNumberFormat="1" applyFill="1" applyBorder="1" applyAlignment="1" applyProtection="1">
      <alignment horizontal="center"/>
      <protection locked="0"/>
    </xf>
    <xf numFmtId="178" fontId="0" fillId="4" borderId="5" xfId="0" applyNumberFormat="1" applyFill="1" applyBorder="1" applyAlignment="1" applyProtection="1">
      <alignment horizontal="center"/>
      <protection/>
    </xf>
    <xf numFmtId="1" fontId="0" fillId="5" borderId="2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78" fontId="0" fillId="4" borderId="6" xfId="0" applyNumberFormat="1" applyFill="1" applyBorder="1" applyAlignment="1" applyProtection="1">
      <alignment horizontal="center"/>
      <protection/>
    </xf>
    <xf numFmtId="1" fontId="0" fillId="6" borderId="3" xfId="0" applyNumberFormat="1" applyFill="1" applyBorder="1" applyAlignment="1" applyProtection="1">
      <alignment horizontal="center"/>
      <protection locked="0"/>
    </xf>
    <xf numFmtId="178" fontId="0" fillId="4" borderId="2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2" borderId="7" xfId="0" applyFont="1" applyFill="1" applyBorder="1" applyAlignment="1" applyProtection="1">
      <alignment/>
      <protection/>
    </xf>
    <xf numFmtId="1" fontId="0" fillId="6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178" fontId="3" fillId="0" borderId="1" xfId="0" applyNumberFormat="1" applyFont="1" applyFill="1" applyBorder="1" applyAlignment="1" applyProtection="1">
      <alignment horizontal="center"/>
      <protection/>
    </xf>
    <xf numFmtId="1" fontId="3" fillId="0" borderId="2" xfId="0" applyNumberFormat="1" applyFont="1" applyFill="1" applyBorder="1" applyAlignment="1" applyProtection="1">
      <alignment horizontal="center"/>
      <protection/>
    </xf>
    <xf numFmtId="1" fontId="0" fillId="6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/>
    </xf>
    <xf numFmtId="1" fontId="0" fillId="5" borderId="7" xfId="0" applyNumberFormat="1" applyFill="1" applyBorder="1" applyAlignment="1" applyProtection="1">
      <alignment horizontal="center"/>
      <protection/>
    </xf>
    <xf numFmtId="181" fontId="0" fillId="5" borderId="7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/>
    </xf>
    <xf numFmtId="1" fontId="0" fillId="5" borderId="4" xfId="0" applyNumberFormat="1" applyFill="1" applyBorder="1" applyAlignment="1" applyProtection="1">
      <alignment horizontal="center"/>
      <protection/>
    </xf>
    <xf numFmtId="181" fontId="0" fillId="5" borderId="4" xfId="0" applyNumberFormat="1" applyFill="1" applyBorder="1" applyAlignment="1" applyProtection="1">
      <alignment horizontal="center"/>
      <protection/>
    </xf>
    <xf numFmtId="3" fontId="0" fillId="6" borderId="4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/>
    </xf>
    <xf numFmtId="1" fontId="0" fillId="5" borderId="3" xfId="0" applyNumberFormat="1" applyFill="1" applyBorder="1" applyAlignment="1" applyProtection="1">
      <alignment horizontal="center"/>
      <protection/>
    </xf>
    <xf numFmtId="181" fontId="0" fillId="5" borderId="3" xfId="0" applyNumberFormat="1" applyFill="1" applyBorder="1" applyAlignment="1" applyProtection="1">
      <alignment horizontal="center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3" fontId="0" fillId="6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178" fontId="3" fillId="3" borderId="5" xfId="0" applyNumberFormat="1" applyFont="1" applyFill="1" applyBorder="1" applyAlignment="1" applyProtection="1">
      <alignment horizontal="center"/>
      <protection/>
    </xf>
    <xf numFmtId="178" fontId="3" fillId="3" borderId="6" xfId="0" applyNumberFormat="1" applyFont="1" applyFill="1" applyBorder="1" applyAlignment="1" applyProtection="1">
      <alignment horizontal="center"/>
      <protection/>
    </xf>
    <xf numFmtId="178" fontId="3" fillId="3" borderId="8" xfId="0" applyNumberFormat="1" applyFont="1" applyFill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Border="1" applyAlignment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32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18.421875" style="0" customWidth="1"/>
    <col min="2" max="2" width="8.421875" style="22" customWidth="1"/>
    <col min="3" max="3" width="7.421875" style="22" customWidth="1"/>
    <col min="4" max="4" width="7.421875" style="0" customWidth="1"/>
    <col min="5" max="13" width="8.7109375" style="0" customWidth="1"/>
    <col min="14" max="14" width="6.28125" style="0" customWidth="1"/>
  </cols>
  <sheetData>
    <row r="1" spans="1:14" ht="16.5" thickBot="1">
      <c r="A1" s="1" t="s">
        <v>0</v>
      </c>
      <c r="B1" s="2"/>
      <c r="C1" s="2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26.25" thickBot="1">
      <c r="A2" s="5"/>
      <c r="B2" s="6" t="s">
        <v>1</v>
      </c>
      <c r="C2" s="5" t="s">
        <v>2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7"/>
    </row>
    <row r="3" spans="1:14" ht="13.5" thickBot="1">
      <c r="A3" s="8" t="s">
        <v>4</v>
      </c>
      <c r="B3" s="9">
        <f aca="true" t="shared" si="0" ref="B3:B8">SUM(A25)</f>
        <v>1.8484848484848484</v>
      </c>
      <c r="C3" s="10"/>
      <c r="D3" s="11">
        <f>N19</f>
        <v>2000</v>
      </c>
      <c r="E3" s="11">
        <f>N20</f>
        <v>3000</v>
      </c>
      <c r="F3" s="11">
        <f>N21</f>
        <v>4000</v>
      </c>
      <c r="G3" s="11">
        <f>N22</f>
        <v>5000</v>
      </c>
      <c r="H3" s="12">
        <f>N23</f>
        <v>6000</v>
      </c>
      <c r="I3" s="12">
        <f>N24</f>
        <v>7000</v>
      </c>
      <c r="J3" s="12">
        <f>N25</f>
        <v>8000</v>
      </c>
      <c r="K3" s="12">
        <f>N26</f>
        <v>8500</v>
      </c>
      <c r="L3" s="12">
        <f>N27</f>
        <v>9000</v>
      </c>
      <c r="M3" s="12">
        <f>N28</f>
        <v>9500</v>
      </c>
      <c r="N3" s="13"/>
    </row>
    <row r="4" spans="1:14" ht="13.5" thickBot="1">
      <c r="A4" s="14" t="s">
        <v>5</v>
      </c>
      <c r="B4" s="15">
        <f t="shared" si="0"/>
        <v>2.5</v>
      </c>
      <c r="C4" s="16">
        <f>B3*C9*B4</f>
        <v>15.183982683982682</v>
      </c>
      <c r="D4" s="17">
        <f>($D$3/$C$4)*($B$11/2*25.4+($B$12*($B$13/100)))*0.000244</f>
        <v>10.024194782608696</v>
      </c>
      <c r="E4" s="17">
        <f>($E$3/$C$4)*($B$11/2*25.4+($B$12*($B$13/100)))*0.000244</f>
        <v>15.036292173913045</v>
      </c>
      <c r="F4" s="17">
        <f>($F$3/$C$4)*($B$11/2*25.4+($B$12*($B$13/100)))*0.000244</f>
        <v>20.04838956521739</v>
      </c>
      <c r="G4" s="17">
        <f>($G$3/$C$4)*($B$11/2*25.4+($B$12*($B$13/100)))*0.000244</f>
        <v>25.06048695652174</v>
      </c>
      <c r="H4" s="17">
        <f>($H$3/$C$4)*($B$11/2*25.4+($B$12*($B$13/100)))*0.000244</f>
        <v>30.07258434782609</v>
      </c>
      <c r="I4" s="17">
        <f>($I$3/$C$4)*($B$11/2*25.4+($B$12*($B$13/100)))*0.000244</f>
        <v>35.08468173913043</v>
      </c>
      <c r="J4" s="17">
        <f>($J$3/$C$4)*($B$11/2*25.4+($B$12*($B$13/100)))*0.000244</f>
        <v>40.09677913043478</v>
      </c>
      <c r="K4" s="17">
        <f>($K$3/$C$4)*($B$11/2*25.4+($B$12*($B$13/100)))*0.000244</f>
        <v>42.60282782608696</v>
      </c>
      <c r="L4" s="17">
        <f>($L$3/$C$4)*($B$11/2*25.4+($B$12*($B$13/100)))*0.000244</f>
        <v>45.10887652173913</v>
      </c>
      <c r="M4" s="17">
        <f>($M$3/$C$4)*($B$11/2*25.4+($B$12*($B$13/100)))*0.000244</f>
        <v>47.6149252173913</v>
      </c>
      <c r="N4" s="18"/>
    </row>
    <row r="5" spans="1:14" ht="13.5" thickBot="1">
      <c r="A5" s="14" t="s">
        <v>6</v>
      </c>
      <c r="B5" s="15">
        <f t="shared" si="0"/>
        <v>1.7142857142857142</v>
      </c>
      <c r="C5" s="19">
        <f>B3*C9*B5</f>
        <v>10.411873840445267</v>
      </c>
      <c r="D5" s="17">
        <f>($D$3/$C$5)*($B$11/2*25.4+($B$12*($B$13/100)))*0.000244</f>
        <v>14.61861739130435</v>
      </c>
      <c r="E5" s="17">
        <f>($E$3/$C$5)*($B$11/2*25.4+($B$12*($B$13/100)))*0.000244</f>
        <v>21.927926086956525</v>
      </c>
      <c r="F5" s="17">
        <f>($F$3/$C$5)*($B$11/2*25.4+($B$12*($B$13/100)))*0.000244</f>
        <v>29.2372347826087</v>
      </c>
      <c r="G5" s="17">
        <f>($G$3/$C$5)*($B$11/2*25.4+($B$12*($B$13/100)))*0.000244</f>
        <v>36.54654347826088</v>
      </c>
      <c r="H5" s="17">
        <f>($H$3/$C$5)*($B$11/2*25.4+($B$12*($B$13/100)))*0.000244</f>
        <v>43.85585217391305</v>
      </c>
      <c r="I5" s="17">
        <f>($I$3/$C$5)*($B$11/2*25.4+($B$12*($B$13/100)))*0.000244</f>
        <v>51.16516086956522</v>
      </c>
      <c r="J5" s="17">
        <f>($J$3/$C$5)*($B$11/2*25.4+($B$12*($B$13/100)))*0.000244</f>
        <v>58.4744695652174</v>
      </c>
      <c r="K5" s="17">
        <f>($K$3/$C$5)*($B$11/2*25.4+($B$12*($B$13/100)))*0.000244</f>
        <v>62.12912391304348</v>
      </c>
      <c r="L5" s="17">
        <f>($L$3/$C$5)*($B$11/2*25.4+($B$12*($B$13/100)))*0.000244</f>
        <v>65.78377826086958</v>
      </c>
      <c r="M5" s="17">
        <f>($M$3/$C$5)*($B$11/2*25.4+($B$12*($B$13/100)))*0.000244</f>
        <v>69.43843260869565</v>
      </c>
      <c r="N5" s="18"/>
    </row>
    <row r="6" spans="1:14" ht="13.5" thickBot="1">
      <c r="A6" s="14" t="s">
        <v>7</v>
      </c>
      <c r="B6" s="15">
        <f t="shared" si="0"/>
        <v>1.3333333333333333</v>
      </c>
      <c r="C6" s="19">
        <f>B3*C9*B6</f>
        <v>8.098124098124096</v>
      </c>
      <c r="D6" s="17">
        <f>($D$3/$C$6)*($B$11/2*25.4+($B$12*($B$13/100)))*0.000244</f>
        <v>18.795365217391307</v>
      </c>
      <c r="E6" s="17">
        <f>($E$3/$C$6)*($B$11/2*25.4+($B$12*($B$13/100)))*0.000244</f>
        <v>28.193047826086964</v>
      </c>
      <c r="F6" s="17">
        <f>($F$3/$C$6)*($B$11/2*25.4+($B$12*($B$13/100)))*0.000244</f>
        <v>37.590730434782614</v>
      </c>
      <c r="G6" s="17">
        <f>($G$3/$C$6)*($B$11/2*25.4+($B$12*($B$13/100)))*0.000244</f>
        <v>46.98841304347827</v>
      </c>
      <c r="H6" s="17">
        <f>($H$3/$C$6)*($B$11/2*25.4+($B$12*($B$13/100)))*0.000244</f>
        <v>56.38609565217393</v>
      </c>
      <c r="I6" s="17">
        <f>($I$3/$C$6)*($B$11/2*25.4+($B$12*($B$13/100)))*0.000244</f>
        <v>65.78377826086958</v>
      </c>
      <c r="J6" s="17">
        <f>($J$3/$C$6)*($B$11/2*25.4+($B$12*($B$13/100)))*0.000244</f>
        <v>75.18146086956523</v>
      </c>
      <c r="K6" s="17">
        <f>($K$3/$C$6)*($B$11/2*25.4+($B$12*($B$13/100)))*0.000244</f>
        <v>79.88030217391305</v>
      </c>
      <c r="L6" s="17">
        <f>($L$3/$C$6)*($B$11/2*25.4+($B$12*($B$13/100)))*0.000244</f>
        <v>84.5791434782609</v>
      </c>
      <c r="M6" s="17">
        <f>($M$3/$C$6)*($B$11/2*25.4+($B$12*($B$13/100)))*0.000244</f>
        <v>89.2779847826087</v>
      </c>
      <c r="N6" s="18"/>
    </row>
    <row r="7" spans="1:14" ht="13.5" thickBot="1">
      <c r="A7" s="14" t="s">
        <v>8</v>
      </c>
      <c r="B7" s="15">
        <f t="shared" si="0"/>
        <v>1.0740740740740742</v>
      </c>
      <c r="C7" s="19">
        <f>B3*C9*B7</f>
        <v>6.52348885682219</v>
      </c>
      <c r="D7" s="17">
        <f>($D$3/$C$7)*($B$11/2*25.4+($B$12*($B$13/100)))*0.000244</f>
        <v>23.332177511244378</v>
      </c>
      <c r="E7" s="17">
        <f>($E$3/$C$7)*($B$11/2*25.4+($B$12*($B$13/100)))*0.000244</f>
        <v>34.998266266866565</v>
      </c>
      <c r="F7" s="17">
        <f>($F$3/$C$7)*($B$11/2*25.4+($B$12*($B$13/100)))*0.000244</f>
        <v>46.664355022488756</v>
      </c>
      <c r="G7" s="17">
        <f>($G$3/$C$7)*($B$11/2*25.4+($B$12*($B$13/100)))*0.000244</f>
        <v>58.33044377811095</v>
      </c>
      <c r="H7" s="17">
        <f>($H$3/$C$7)*($B$11/2*25.4+($B$12*($B$13/100)))*0.000244</f>
        <v>69.99653253373313</v>
      </c>
      <c r="I7" s="17">
        <f>($I$3/$C$7)*($B$11/2*25.4+($B$12*($B$13/100)))*0.000244</f>
        <v>81.66262128935533</v>
      </c>
      <c r="J7" s="17">
        <f>($J$3/$C$7)*($B$11/2*25.4+($B$12*($B$13/100)))*0.000244</f>
        <v>93.32871004497751</v>
      </c>
      <c r="K7" s="17">
        <f>($K$3/$C$7)*($B$11/2*25.4+($B$12*($B$13/100)))*0.000244</f>
        <v>99.1617544227886</v>
      </c>
      <c r="L7" s="17">
        <f>($L$3/$C$7)*($B$11/2*25.4+($B$12*($B$13/100)))*0.000244</f>
        <v>104.9947988005997</v>
      </c>
      <c r="M7" s="17">
        <f>($M$3/$C$7)*($B$11/2*25.4+($B$12*($B$13/100)))*0.000244</f>
        <v>110.8278431784108</v>
      </c>
      <c r="N7" s="18"/>
    </row>
    <row r="8" spans="1:14" ht="13.5" thickBot="1">
      <c r="A8" s="14" t="s">
        <v>9</v>
      </c>
      <c r="B8" s="15">
        <f t="shared" si="0"/>
        <v>0.9655172413793104</v>
      </c>
      <c r="C8" s="19">
        <f>B3*C9*B8</f>
        <v>5.864158829676071</v>
      </c>
      <c r="D8" s="17">
        <f>($D$3/$C$8)*($B$11/2*25.4+($B$12*($B$13/100)))*0.000244</f>
        <v>25.955504347826086</v>
      </c>
      <c r="E8" s="17">
        <f>($E$3/$C$8)*($B$11/2*25.4+($B$12*($B$13/100)))*0.000244</f>
        <v>38.93325652173913</v>
      </c>
      <c r="F8" s="17">
        <f>($F$3/$C$8)*($B$11/2*25.4+($B$12*($B$13/100)))*0.000244</f>
        <v>51.91100869565217</v>
      </c>
      <c r="G8" s="17">
        <f>($G$3/$C$8)*($B$11/2*25.4+($B$12*($B$13/100)))*0.000244</f>
        <v>64.88876086956522</v>
      </c>
      <c r="H8" s="17">
        <f>($H$3/$C$8)*($B$11/2*25.4+($B$12*($B$13/100)))*0.000244</f>
        <v>77.86651304347826</v>
      </c>
      <c r="I8" s="17">
        <f>($I$3/$C$8)*($B$11/2*25.4+($B$12*($B$13/100)))*0.000244</f>
        <v>90.8442652173913</v>
      </c>
      <c r="J8" s="17">
        <f>($J$3/$C$8)*($B$11/2*25.4+($B$12*($B$13/100)))*0.000244</f>
        <v>103.82201739130434</v>
      </c>
      <c r="K8" s="17">
        <f>($K$3/$C$8)*($B$11/2*25.4+($B$12*($B$13/100)))*0.000244</f>
        <v>110.31089347826085</v>
      </c>
      <c r="L8" s="17">
        <f>($L$3/$C$8)*($B$11/2*25.4+($B$12*($B$13/100)))*0.000244</f>
        <v>116.79976956521737</v>
      </c>
      <c r="M8" s="17">
        <f>($M$3/$C$8)*($B$11/2*25.4+($B$12*($B$13/100)))*0.000244</f>
        <v>123.28864565217391</v>
      </c>
      <c r="N8" s="18"/>
    </row>
    <row r="9" spans="1:12" ht="13.5" customHeight="1" thickBot="1">
      <c r="A9" s="8" t="s">
        <v>10</v>
      </c>
      <c r="B9" s="20"/>
      <c r="C9" s="21">
        <f>SUM(A24)</f>
        <v>3.2857142857142856</v>
      </c>
      <c r="F9" s="52" t="s">
        <v>11</v>
      </c>
      <c r="G9" s="54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</row>
    <row r="10" spans="6:12" ht="35.25" customHeight="1" thickBot="1">
      <c r="F10" s="53"/>
      <c r="G10" s="53"/>
      <c r="H10" s="53"/>
      <c r="I10" s="53"/>
      <c r="J10" s="53"/>
      <c r="K10" s="53"/>
      <c r="L10" s="53"/>
    </row>
    <row r="11" spans="1:12" ht="13.5" thickBot="1">
      <c r="A11" s="23" t="s">
        <v>18</v>
      </c>
      <c r="B11" s="24">
        <v>17</v>
      </c>
      <c r="C11" s="25" t="s">
        <v>19</v>
      </c>
      <c r="E11" s="26" t="s">
        <v>20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22</v>
      </c>
      <c r="L11" s="27" t="s">
        <v>23</v>
      </c>
    </row>
    <row r="12" spans="1:12" ht="12.75">
      <c r="A12" s="14" t="s">
        <v>24</v>
      </c>
      <c r="B12" s="28">
        <v>160</v>
      </c>
      <c r="C12" s="29" t="s">
        <v>25</v>
      </c>
      <c r="E12" s="30" t="s">
        <v>26</v>
      </c>
      <c r="F12" s="31">
        <f>($B$15/$C$4)*($B$11/2*25.4+($B$12*($B$13/100)))*0.000244</f>
        <v>45.10887652173913</v>
      </c>
      <c r="G12" s="31">
        <f>(B18/$C$4)*($B$11/2*25.4+($B$12*($B$13/100)))*0.000244</f>
        <v>40.597988869565214</v>
      </c>
      <c r="H12" s="31" t="s">
        <v>27</v>
      </c>
      <c r="I12" s="31">
        <f>($B$17/$C$4)*($B$11/2*25.4+($B$12*($B$13/100)))*0.000244</f>
        <v>41.34980347826087</v>
      </c>
      <c r="J12" s="31" t="e">
        <f>I12-#REF!</f>
        <v>#REF!</v>
      </c>
      <c r="K12" s="31">
        <v>0</v>
      </c>
      <c r="L12" s="32">
        <v>0</v>
      </c>
    </row>
    <row r="13" spans="1:12" ht="13.5" thickBot="1">
      <c r="A13" s="8" t="s">
        <v>28</v>
      </c>
      <c r="B13" s="20">
        <v>60</v>
      </c>
      <c r="C13" s="33" t="s">
        <v>29</v>
      </c>
      <c r="E13" s="34" t="s">
        <v>30</v>
      </c>
      <c r="F13" s="35">
        <f>($B$15/C5)*($B$11/2*25.4+($B$12*($B$13/100)))*0.000244</f>
        <v>65.78377826086958</v>
      </c>
      <c r="G13" s="35">
        <f>(B18/$C$5)*($B$11/2*25.4+($B$12*($B$13/100)))*0.000244</f>
        <v>59.20540043478262</v>
      </c>
      <c r="H13" s="35">
        <f>($B$16/$C$5)*($B$11/2*25.4+($B$12*($B$13/100)))*0.000244</f>
        <v>29.2372347826087</v>
      </c>
      <c r="I13" s="35">
        <f>($B$17/$C$5)*($B$11/2*25.4+($B$12*($B$13/100)))*0.000244</f>
        <v>60.30179673913044</v>
      </c>
      <c r="J13" s="35">
        <f>I13-H13</f>
        <v>31.06456195652174</v>
      </c>
      <c r="K13" s="35">
        <f>$B$17-($B$17*($C$5/$C$4))</f>
        <v>2592.857142857144</v>
      </c>
      <c r="L13" s="36">
        <f>$K$13/$B$17*100</f>
        <v>31.428571428571445</v>
      </c>
    </row>
    <row r="14" spans="1:12" ht="12.75">
      <c r="A14" s="14" t="s">
        <v>31</v>
      </c>
      <c r="B14" s="37">
        <v>2000</v>
      </c>
      <c r="C14" s="29" t="s">
        <v>32</v>
      </c>
      <c r="E14" s="34" t="s">
        <v>33</v>
      </c>
      <c r="F14" s="35">
        <f>($B$15/C6)*($B$11/2*25.4+($B$12*($B$13/100)))*0.000244</f>
        <v>84.5791434782609</v>
      </c>
      <c r="G14" s="35">
        <f>(B18/$C$6)*($B$11/2*25.4+($B$12*($B$13/100)))*0.000244</f>
        <v>76.1212291304348</v>
      </c>
      <c r="H14" s="35">
        <f>($B$16/$C$6)*($B$11/2*25.4+($B$12*($B$13/100)))*0.000244</f>
        <v>37.590730434782614</v>
      </c>
      <c r="I14" s="35">
        <f>($B$17/C6)*($B$11/2*25.4+($B$12*($B$13/100)))*0.000244</f>
        <v>77.53088152173915</v>
      </c>
      <c r="J14" s="35">
        <f>I14-H14</f>
        <v>39.94015108695653</v>
      </c>
      <c r="K14" s="35">
        <f>$B$17-($B$17*($C$6/$C$5))</f>
        <v>1833.333333333334</v>
      </c>
      <c r="L14" s="36">
        <f>$K$14/$B$17*100</f>
        <v>22.22222222222223</v>
      </c>
    </row>
    <row r="15" spans="1:12" ht="12.75">
      <c r="A15" s="14" t="s">
        <v>34</v>
      </c>
      <c r="B15" s="37">
        <v>9000</v>
      </c>
      <c r="C15" s="29" t="s">
        <v>32</v>
      </c>
      <c r="E15" s="34" t="s">
        <v>35</v>
      </c>
      <c r="F15" s="35">
        <f>($B$15/C7)*($B$11/2*25.4+($B$12*($B$13/100)))*0.000244</f>
        <v>104.9947988005997</v>
      </c>
      <c r="G15" s="35">
        <f>(B18/$C$7)*($B$11/2*25.4+($B$12*($B$13/100)))*0.000244</f>
        <v>94.49531892053973</v>
      </c>
      <c r="H15" s="35">
        <f>($B$16/$C$7)*($B$11/2*25.4+($B$12*($B$13/100)))*0.000244</f>
        <v>46.664355022488756</v>
      </c>
      <c r="I15" s="35">
        <f>($B$17/$C$7)*($B$11/2*25.4+($B$12*($B$13/100)))*0.000244</f>
        <v>96.24523223388304</v>
      </c>
      <c r="J15" s="35">
        <f>I15-H15</f>
        <v>49.58087721139429</v>
      </c>
      <c r="K15" s="35">
        <f>$B$17-($B$17*($C$7/$C$6))</f>
        <v>1604.1666666666652</v>
      </c>
      <c r="L15" s="36">
        <f>$K$15/$B$17*100</f>
        <v>19.444444444444425</v>
      </c>
    </row>
    <row r="16" spans="1:12" ht="13.5" thickBot="1">
      <c r="A16" s="14" t="s">
        <v>36</v>
      </c>
      <c r="B16" s="37">
        <v>4000</v>
      </c>
      <c r="C16" s="29" t="s">
        <v>32</v>
      </c>
      <c r="E16" s="38" t="s">
        <v>37</v>
      </c>
      <c r="F16" s="39">
        <f>($B$15/C8)*($B$11/2*25.4+($B$12*($B$13/100)))*0.000244</f>
        <v>116.79976956521737</v>
      </c>
      <c r="G16" s="39">
        <f>(B18/$C$8)*($B$11/2*25.4+($B$12*($B$13/100)))*0.000244</f>
        <v>105.11979260869566</v>
      </c>
      <c r="H16" s="39">
        <f>($B$16/$C$8)*($B$11/2*25.4+($B$12*($B$13/100)))*0.000244</f>
        <v>51.91100869565217</v>
      </c>
      <c r="I16" s="39">
        <f>($B$17/$C$8)*($B$11/2*25.4+($B$12*($B$13/100)))*0.000244</f>
        <v>107.06645543478261</v>
      </c>
      <c r="J16" s="39">
        <f>I16-H16</f>
        <v>55.15544673913044</v>
      </c>
      <c r="K16" s="39">
        <f>$B$17-($B$17*($C$8/$C$7))</f>
        <v>833.8287752675387</v>
      </c>
      <c r="L16" s="40">
        <f>$K$16/$B$17*100</f>
        <v>10.107015457788348</v>
      </c>
    </row>
    <row r="17" spans="1:12" ht="12.75">
      <c r="A17" s="14" t="s">
        <v>38</v>
      </c>
      <c r="B17" s="37">
        <v>8250</v>
      </c>
      <c r="C17" s="29" t="s">
        <v>32</v>
      </c>
      <c r="E17" s="41"/>
      <c r="F17" s="42"/>
      <c r="G17" s="42"/>
      <c r="H17" s="42"/>
      <c r="I17" s="42"/>
      <c r="J17" s="42"/>
      <c r="K17" s="42"/>
      <c r="L17" s="42"/>
    </row>
    <row r="18" spans="1:12" ht="13.5" thickBot="1">
      <c r="A18" s="8" t="s">
        <v>39</v>
      </c>
      <c r="B18" s="43">
        <v>8100</v>
      </c>
      <c r="C18" s="33" t="s">
        <v>32</v>
      </c>
      <c r="E18" s="41"/>
      <c r="F18" s="42"/>
      <c r="G18" s="42"/>
      <c r="H18" s="42"/>
      <c r="I18" s="42"/>
      <c r="J18" s="42"/>
      <c r="K18" s="42"/>
      <c r="L18" s="42"/>
    </row>
    <row r="19" spans="1:14" ht="13.5" thickBot="1">
      <c r="A19" s="44" t="s">
        <v>40</v>
      </c>
      <c r="B19" s="43">
        <f>SUM(B15-B14)/1000</f>
        <v>7</v>
      </c>
      <c r="C19" s="45" t="s">
        <v>41</v>
      </c>
      <c r="E19" s="46"/>
      <c r="F19" s="18"/>
      <c r="G19" s="18"/>
      <c r="H19" s="18"/>
      <c r="I19" s="18"/>
      <c r="J19" s="18"/>
      <c r="K19" s="18"/>
      <c r="L19" s="47"/>
      <c r="N19" s="48">
        <f>B14</f>
        <v>2000</v>
      </c>
    </row>
    <row r="20" spans="5:14" ht="12.75">
      <c r="E20" s="46"/>
      <c r="F20" s="18"/>
      <c r="G20" s="18"/>
      <c r="H20" s="18"/>
      <c r="I20" s="18"/>
      <c r="J20" s="18"/>
      <c r="K20" s="18"/>
      <c r="L20" s="47"/>
      <c r="N20" s="4">
        <f aca="true" t="shared" si="1" ref="N20:N25">($B$15-$B$14)/$B$19+N19</f>
        <v>3000</v>
      </c>
    </row>
    <row r="21" ht="12.75">
      <c r="N21" s="4">
        <f t="shared" si="1"/>
        <v>4000</v>
      </c>
    </row>
    <row r="22" ht="13.5" thickBot="1">
      <c r="N22" s="4">
        <f t="shared" si="1"/>
        <v>5000</v>
      </c>
    </row>
    <row r="23" spans="1:14" ht="13.5" thickBot="1">
      <c r="A23" s="26" t="s">
        <v>42</v>
      </c>
      <c r="B23" s="27"/>
      <c r="C23" s="27"/>
      <c r="D23" s="27"/>
      <c r="N23" s="4">
        <f t="shared" si="1"/>
        <v>6000</v>
      </c>
    </row>
    <row r="24" spans="1:14" ht="13.5" thickBot="1">
      <c r="A24" s="49">
        <f aca="true" t="shared" si="2" ref="A24:A30">SUM(C24/D24)</f>
        <v>3.2857142857142856</v>
      </c>
      <c r="B24" s="30" t="s">
        <v>43</v>
      </c>
      <c r="C24" s="31">
        <v>46</v>
      </c>
      <c r="D24" s="31">
        <v>14</v>
      </c>
      <c r="N24" s="4">
        <f t="shared" si="1"/>
        <v>7000</v>
      </c>
    </row>
    <row r="25" spans="1:14" ht="13.5" thickBot="1">
      <c r="A25" s="49">
        <f t="shared" si="2"/>
        <v>1.8484848484848484</v>
      </c>
      <c r="B25" s="30" t="s">
        <v>44</v>
      </c>
      <c r="C25" s="31">
        <v>61</v>
      </c>
      <c r="D25" s="31">
        <v>33</v>
      </c>
      <c r="N25" s="4">
        <f t="shared" si="1"/>
        <v>8000</v>
      </c>
    </row>
    <row r="26" spans="1:14" ht="12.75">
      <c r="A26" s="49">
        <f t="shared" si="2"/>
        <v>2.5</v>
      </c>
      <c r="B26" s="30" t="s">
        <v>26</v>
      </c>
      <c r="C26" s="31">
        <v>40</v>
      </c>
      <c r="D26" s="31">
        <v>16</v>
      </c>
      <c r="N26" s="4">
        <v>8500</v>
      </c>
    </row>
    <row r="27" spans="1:14" ht="12.75">
      <c r="A27" s="50">
        <f t="shared" si="2"/>
        <v>1.7142857142857142</v>
      </c>
      <c r="B27" s="34" t="s">
        <v>30</v>
      </c>
      <c r="C27" s="35">
        <v>36</v>
      </c>
      <c r="D27" s="35">
        <v>21</v>
      </c>
      <c r="N27" s="4">
        <v>9000</v>
      </c>
    </row>
    <row r="28" spans="1:14" ht="12.75">
      <c r="A28" s="50">
        <f t="shared" si="2"/>
        <v>1.3333333333333333</v>
      </c>
      <c r="B28" s="34" t="s">
        <v>33</v>
      </c>
      <c r="C28" s="35">
        <v>32</v>
      </c>
      <c r="D28" s="35">
        <v>24</v>
      </c>
      <c r="N28" s="4">
        <v>9500</v>
      </c>
    </row>
    <row r="29" spans="1:14" ht="12.75">
      <c r="A29" s="50">
        <f t="shared" si="2"/>
        <v>1.0740740740740742</v>
      </c>
      <c r="B29" s="34" t="s">
        <v>35</v>
      </c>
      <c r="C29" s="35">
        <v>29</v>
      </c>
      <c r="D29" s="35">
        <v>27</v>
      </c>
      <c r="N29" s="4"/>
    </row>
    <row r="30" spans="1:14" ht="13.5" thickBot="1">
      <c r="A30" s="51">
        <f t="shared" si="2"/>
        <v>0.9655172413793104</v>
      </c>
      <c r="B30" s="38" t="s">
        <v>37</v>
      </c>
      <c r="C30" s="39">
        <v>28</v>
      </c>
      <c r="D30" s="39">
        <v>29</v>
      </c>
      <c r="N30" s="4"/>
    </row>
    <row r="31" ht="12.75">
      <c r="N31" s="4"/>
    </row>
    <row r="32" ht="12.75">
      <c r="N32" s="4"/>
    </row>
  </sheetData>
  <mergeCells count="7">
    <mergeCell ref="J9:J10"/>
    <mergeCell ref="K9:K10"/>
    <mergeCell ref="L9:L10"/>
    <mergeCell ref="F9:F10"/>
    <mergeCell ref="G9:G10"/>
    <mergeCell ref="H9:H10"/>
    <mergeCell ref="I9:I10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N32"/>
  <sheetViews>
    <sheetView workbookViewId="0" topLeftCell="A1">
      <selection activeCell="G24" sqref="G24"/>
    </sheetView>
  </sheetViews>
  <sheetFormatPr defaultColWidth="9.140625" defaultRowHeight="12.75"/>
  <cols>
    <col min="1" max="1" width="18.421875" style="0" customWidth="1"/>
    <col min="2" max="2" width="8.421875" style="22" customWidth="1"/>
    <col min="3" max="3" width="7.421875" style="22" customWidth="1"/>
    <col min="4" max="4" width="7.421875" style="0" customWidth="1"/>
    <col min="5" max="13" width="8.7109375" style="0" customWidth="1"/>
    <col min="14" max="14" width="6.28125" style="0" customWidth="1"/>
  </cols>
  <sheetData>
    <row r="1" spans="1:14" ht="16.5" thickBot="1">
      <c r="A1" s="1" t="s">
        <v>0</v>
      </c>
      <c r="B1" s="2"/>
      <c r="C1" s="2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26.25" thickBot="1">
      <c r="A2" s="5"/>
      <c r="B2" s="6" t="s">
        <v>1</v>
      </c>
      <c r="C2" s="5" t="s">
        <v>2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7"/>
    </row>
    <row r="3" spans="1:14" ht="13.5" thickBot="1">
      <c r="A3" s="8" t="s">
        <v>4</v>
      </c>
      <c r="B3" s="9">
        <f aca="true" t="shared" si="0" ref="B3:B8">SUM(A25)</f>
        <v>1.8484848484848484</v>
      </c>
      <c r="C3" s="10"/>
      <c r="D3" s="11">
        <f>N19</f>
        <v>2000</v>
      </c>
      <c r="E3" s="11">
        <f>N20</f>
        <v>3000</v>
      </c>
      <c r="F3" s="11">
        <f>N21</f>
        <v>4000</v>
      </c>
      <c r="G3" s="11">
        <f>N22</f>
        <v>5000</v>
      </c>
      <c r="H3" s="12">
        <f>N23</f>
        <v>6000</v>
      </c>
      <c r="I3" s="12">
        <f>N24</f>
        <v>7000</v>
      </c>
      <c r="J3" s="12">
        <f>N25</f>
        <v>8000</v>
      </c>
      <c r="K3" s="12">
        <f>N26</f>
        <v>8500</v>
      </c>
      <c r="L3" s="12">
        <f>N27</f>
        <v>9000</v>
      </c>
      <c r="M3" s="12">
        <f>N28</f>
        <v>9500</v>
      </c>
      <c r="N3" s="13"/>
    </row>
    <row r="4" spans="1:14" ht="13.5" thickBot="1">
      <c r="A4" s="14" t="s">
        <v>5</v>
      </c>
      <c r="B4" s="15">
        <f t="shared" si="0"/>
        <v>2.5</v>
      </c>
      <c r="C4" s="16">
        <f>B3*C9*B4</f>
        <v>13.863636363636363</v>
      </c>
      <c r="D4" s="17">
        <f>($D$3/$C$4)*($B$11/2*25.4+($B$12*($B$13/100)))*0.000244</f>
        <v>10.978879999999998</v>
      </c>
      <c r="E4" s="17">
        <f>($E$3/$C$4)*($B$11/2*25.4+($B$12*($B$13/100)))*0.000244</f>
        <v>16.468320000000002</v>
      </c>
      <c r="F4" s="17">
        <f>($F$3/$C$4)*($B$11/2*25.4+($B$12*($B$13/100)))*0.000244</f>
        <v>21.957759999999997</v>
      </c>
      <c r="G4" s="17">
        <f>($G$3/$C$4)*($B$11/2*25.4+($B$12*($B$13/100)))*0.000244</f>
        <v>27.447200000000002</v>
      </c>
      <c r="H4" s="17">
        <f>($H$3/$C$4)*($B$11/2*25.4+($B$12*($B$13/100)))*0.000244</f>
        <v>32.936640000000004</v>
      </c>
      <c r="I4" s="17">
        <f>($I$3/$C$4)*($B$11/2*25.4+($B$12*($B$13/100)))*0.000244</f>
        <v>38.42608</v>
      </c>
      <c r="J4" s="17">
        <f>($J$3/$C$4)*($B$11/2*25.4+($B$12*($B$13/100)))*0.000244</f>
        <v>43.915519999999994</v>
      </c>
      <c r="K4" s="17">
        <f>($K$3/$C$4)*($B$11/2*25.4+($B$12*($B$13/100)))*0.000244</f>
        <v>46.660239999999995</v>
      </c>
      <c r="L4" s="17">
        <f>($L$3/$C$4)*($B$11/2*25.4+($B$12*($B$13/100)))*0.000244</f>
        <v>49.404959999999996</v>
      </c>
      <c r="M4" s="17">
        <f>($M$3/$C$4)*($B$11/2*25.4+($B$12*($B$13/100)))*0.000244</f>
        <v>52.149680000000004</v>
      </c>
      <c r="N4" s="18"/>
    </row>
    <row r="5" spans="1:14" ht="13.5" thickBot="1">
      <c r="A5" s="14" t="s">
        <v>6</v>
      </c>
      <c r="B5" s="15">
        <f t="shared" si="0"/>
        <v>1.7142857142857142</v>
      </c>
      <c r="C5" s="19">
        <f>B3*C9*B5</f>
        <v>9.506493506493506</v>
      </c>
      <c r="D5" s="17">
        <f>($D$3/$C$5)*($B$11/2*25.4+($B$12*($B$13/100)))*0.000244</f>
        <v>16.01086666666667</v>
      </c>
      <c r="E5" s="17">
        <f>($E$3/$C$5)*($B$11/2*25.4+($B$12*($B$13/100)))*0.000244</f>
        <v>24.0163</v>
      </c>
      <c r="F5" s="17">
        <f>($F$3/$C$5)*($B$11/2*25.4+($B$12*($B$13/100)))*0.000244</f>
        <v>32.02173333333334</v>
      </c>
      <c r="G5" s="17">
        <f>($G$3/$C$5)*($B$11/2*25.4+($B$12*($B$13/100)))*0.000244</f>
        <v>40.027166666666666</v>
      </c>
      <c r="H5" s="17">
        <f>($H$3/$C$5)*($B$11/2*25.4+($B$12*($B$13/100)))*0.000244</f>
        <v>48.0326</v>
      </c>
      <c r="I5" s="17">
        <f>($I$3/$C$5)*($B$11/2*25.4+($B$12*($B$13/100)))*0.000244</f>
        <v>56.03803333333333</v>
      </c>
      <c r="J5" s="17">
        <f>($J$3/$C$5)*($B$11/2*25.4+($B$12*($B$13/100)))*0.000244</f>
        <v>64.04346666666667</v>
      </c>
      <c r="K5" s="17">
        <f>($K$3/$C$5)*($B$11/2*25.4+($B$12*($B$13/100)))*0.000244</f>
        <v>68.04618333333333</v>
      </c>
      <c r="L5" s="17">
        <f>($L$3/$C$5)*($B$11/2*25.4+($B$12*($B$13/100)))*0.000244</f>
        <v>72.0489</v>
      </c>
      <c r="M5" s="17">
        <f>($M$3/$C$5)*($B$11/2*25.4+($B$12*($B$13/100)))*0.000244</f>
        <v>76.05161666666666</v>
      </c>
      <c r="N5" s="18"/>
    </row>
    <row r="6" spans="1:14" ht="13.5" thickBot="1">
      <c r="A6" s="14" t="s">
        <v>7</v>
      </c>
      <c r="B6" s="15">
        <f t="shared" si="0"/>
        <v>1.3333333333333333</v>
      </c>
      <c r="C6" s="19">
        <f>B3*C9*B6</f>
        <v>7.393939393939393</v>
      </c>
      <c r="D6" s="17">
        <f>($D$3/$C$6)*($B$11/2*25.4+($B$12*($B$13/100)))*0.000244</f>
        <v>20.5854</v>
      </c>
      <c r="E6" s="17">
        <f>($E$3/$C$6)*($B$11/2*25.4+($B$12*($B$13/100)))*0.000244</f>
        <v>30.878100000000003</v>
      </c>
      <c r="F6" s="17">
        <f>($F$3/$C$6)*($B$11/2*25.4+($B$12*($B$13/100)))*0.000244</f>
        <v>41.1708</v>
      </c>
      <c r="G6" s="17">
        <f>($G$3/$C$6)*($B$11/2*25.4+($B$12*($B$13/100)))*0.000244</f>
        <v>51.4635</v>
      </c>
      <c r="H6" s="17">
        <f>($H$3/$C$6)*($B$11/2*25.4+($B$12*($B$13/100)))*0.000244</f>
        <v>61.75620000000001</v>
      </c>
      <c r="I6" s="17">
        <f>($I$3/$C$6)*($B$11/2*25.4+($B$12*($B$13/100)))*0.000244</f>
        <v>72.0489</v>
      </c>
      <c r="J6" s="17">
        <f>($J$3/$C$6)*($B$11/2*25.4+($B$12*($B$13/100)))*0.000244</f>
        <v>82.3416</v>
      </c>
      <c r="K6" s="17">
        <f>($K$3/$C$6)*($B$11/2*25.4+($B$12*($B$13/100)))*0.000244</f>
        <v>87.48795000000001</v>
      </c>
      <c r="L6" s="17">
        <f>($L$3/$C$6)*($B$11/2*25.4+($B$12*($B$13/100)))*0.000244</f>
        <v>92.6343</v>
      </c>
      <c r="M6" s="17">
        <f>($M$3/$C$6)*($B$11/2*25.4+($B$12*($B$13/100)))*0.000244</f>
        <v>97.78065</v>
      </c>
      <c r="N6" s="18"/>
    </row>
    <row r="7" spans="1:14" ht="13.5" thickBot="1">
      <c r="A7" s="14" t="s">
        <v>8</v>
      </c>
      <c r="B7" s="15">
        <f t="shared" si="0"/>
        <v>1.0740740740740742</v>
      </c>
      <c r="C7" s="19">
        <f>B3*C9*B7</f>
        <v>5.956228956228956</v>
      </c>
      <c r="D7" s="17">
        <f>($D$3/$C$7)*($B$11/2*25.4+($B$12*($B$13/100)))*0.000244</f>
        <v>25.554289655172415</v>
      </c>
      <c r="E7" s="17">
        <f>($E$3/$C$7)*($B$11/2*25.4+($B$12*($B$13/100)))*0.000244</f>
        <v>38.33143448275862</v>
      </c>
      <c r="F7" s="17">
        <f>($F$3/$C$7)*($B$11/2*25.4+($B$12*($B$13/100)))*0.000244</f>
        <v>51.10857931034483</v>
      </c>
      <c r="G7" s="17">
        <f>($G$3/$C$7)*($B$11/2*25.4+($B$12*($B$13/100)))*0.000244</f>
        <v>63.885724137931035</v>
      </c>
      <c r="H7" s="17">
        <f>($H$3/$C$7)*($B$11/2*25.4+($B$12*($B$13/100)))*0.000244</f>
        <v>76.66286896551723</v>
      </c>
      <c r="I7" s="17">
        <f>($I$3/$C$7)*($B$11/2*25.4+($B$12*($B$13/100)))*0.000244</f>
        <v>89.44001379310345</v>
      </c>
      <c r="J7" s="17">
        <f>($J$3/$C$7)*($B$11/2*25.4+($B$12*($B$13/100)))*0.000244</f>
        <v>102.21715862068966</v>
      </c>
      <c r="K7" s="17">
        <f>($K$3/$C$7)*($B$11/2*25.4+($B$12*($B$13/100)))*0.000244</f>
        <v>108.60573103448276</v>
      </c>
      <c r="L7" s="17">
        <f>($L$3/$C$7)*($B$11/2*25.4+($B$12*($B$13/100)))*0.000244</f>
        <v>114.99430344827586</v>
      </c>
      <c r="M7" s="17">
        <f>($M$3/$C$7)*($B$11/2*25.4+($B$12*($B$13/100)))*0.000244</f>
        <v>121.38287586206896</v>
      </c>
      <c r="N7" s="18"/>
    </row>
    <row r="8" spans="1:14" ht="13.5" thickBot="1">
      <c r="A8" s="14" t="s">
        <v>9</v>
      </c>
      <c r="B8" s="15">
        <f t="shared" si="0"/>
        <v>0.9655172413793104</v>
      </c>
      <c r="C8" s="19">
        <f>B3*C9*B8</f>
        <v>5.35423197492163</v>
      </c>
      <c r="D8" s="17">
        <f>($D$3/$C$8)*($B$11/2*25.4+($B$12*($B$13/100)))*0.000244</f>
        <v>28.427457142857136</v>
      </c>
      <c r="E8" s="17">
        <f>($E$3/$C$8)*($B$11/2*25.4+($B$12*($B$13/100)))*0.000244</f>
        <v>42.64118571428571</v>
      </c>
      <c r="F8" s="17">
        <f>($F$3/$C$8)*($B$11/2*25.4+($B$12*($B$13/100)))*0.000244</f>
        <v>56.85491428571427</v>
      </c>
      <c r="G8" s="17">
        <f>($G$3/$C$8)*($B$11/2*25.4+($B$12*($B$13/100)))*0.000244</f>
        <v>71.06864285714285</v>
      </c>
      <c r="H8" s="17">
        <f>($H$3/$C$8)*($B$11/2*25.4+($B$12*($B$13/100)))*0.000244</f>
        <v>85.28237142857142</v>
      </c>
      <c r="I8" s="17">
        <f>($I$3/$C$8)*($B$11/2*25.4+($B$12*($B$13/100)))*0.000244</f>
        <v>99.4961</v>
      </c>
      <c r="J8" s="17">
        <f>($J$3/$C$8)*($B$11/2*25.4+($B$12*($B$13/100)))*0.000244</f>
        <v>113.70982857142855</v>
      </c>
      <c r="K8" s="17">
        <f>($K$3/$C$8)*($B$11/2*25.4+($B$12*($B$13/100)))*0.000244</f>
        <v>120.81669285714285</v>
      </c>
      <c r="L8" s="17">
        <f>($L$3/$C$8)*($B$11/2*25.4+($B$12*($B$13/100)))*0.000244</f>
        <v>127.92355714285713</v>
      </c>
      <c r="M8" s="17">
        <f>($M$3/$C$8)*($B$11/2*25.4+($B$12*($B$13/100)))*0.000244</f>
        <v>135.03042142857143</v>
      </c>
      <c r="N8" s="18"/>
    </row>
    <row r="9" spans="1:12" ht="13.5" customHeight="1" thickBot="1">
      <c r="A9" s="8" t="s">
        <v>10</v>
      </c>
      <c r="B9" s="20"/>
      <c r="C9" s="21">
        <f>SUM(A24)</f>
        <v>3</v>
      </c>
      <c r="F9" s="52" t="s">
        <v>11</v>
      </c>
      <c r="G9" s="54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</row>
    <row r="10" spans="6:12" ht="35.25" customHeight="1" thickBot="1">
      <c r="F10" s="53"/>
      <c r="G10" s="53"/>
      <c r="H10" s="53"/>
      <c r="I10" s="53"/>
      <c r="J10" s="53"/>
      <c r="K10" s="53"/>
      <c r="L10" s="53"/>
    </row>
    <row r="11" spans="1:12" ht="13.5" thickBot="1">
      <c r="A11" s="23" t="s">
        <v>18</v>
      </c>
      <c r="B11" s="24">
        <v>17</v>
      </c>
      <c r="C11" s="25" t="s">
        <v>19</v>
      </c>
      <c r="E11" s="26" t="s">
        <v>20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22</v>
      </c>
      <c r="L11" s="27" t="s">
        <v>23</v>
      </c>
    </row>
    <row r="12" spans="1:12" ht="12.75">
      <c r="A12" s="14" t="s">
        <v>24</v>
      </c>
      <c r="B12" s="28">
        <v>160</v>
      </c>
      <c r="C12" s="29" t="s">
        <v>25</v>
      </c>
      <c r="E12" s="30" t="s">
        <v>26</v>
      </c>
      <c r="F12" s="31">
        <f>($B$15/$C$4)*($B$11/2*25.4+($B$12*($B$13/100)))*0.000244</f>
        <v>49.404959999999996</v>
      </c>
      <c r="G12" s="31">
        <f>(B18/$C$4)*($B$11/2*25.4+($B$12*($B$13/100)))*0.000244</f>
        <v>44.46446399999999</v>
      </c>
      <c r="H12" s="31" t="s">
        <v>27</v>
      </c>
      <c r="I12" s="31">
        <f>($B$17/$C$4)*($B$11/2*25.4+($B$12*($B$13/100)))*0.000244</f>
        <v>45.28788</v>
      </c>
      <c r="J12" s="31" t="e">
        <f>I12-#REF!</f>
        <v>#REF!</v>
      </c>
      <c r="K12" s="31">
        <v>0</v>
      </c>
      <c r="L12" s="32">
        <v>0</v>
      </c>
    </row>
    <row r="13" spans="1:12" ht="13.5" thickBot="1">
      <c r="A13" s="8" t="s">
        <v>28</v>
      </c>
      <c r="B13" s="20">
        <v>60</v>
      </c>
      <c r="C13" s="33" t="s">
        <v>29</v>
      </c>
      <c r="E13" s="34" t="s">
        <v>30</v>
      </c>
      <c r="F13" s="35">
        <f>($B$15/C5)*($B$11/2*25.4+($B$12*($B$13/100)))*0.000244</f>
        <v>72.0489</v>
      </c>
      <c r="G13" s="35">
        <f>(B18/$C$5)*($B$11/2*25.4+($B$12*($B$13/100)))*0.000244</f>
        <v>64.84401</v>
      </c>
      <c r="H13" s="35">
        <f>($B$16/$C$5)*($B$11/2*25.4+($B$12*($B$13/100)))*0.000244</f>
        <v>32.02173333333334</v>
      </c>
      <c r="I13" s="35">
        <f>($B$17/$C$5)*($B$11/2*25.4+($B$12*($B$13/100)))*0.000244</f>
        <v>66.044825</v>
      </c>
      <c r="J13" s="35">
        <f>I13-H13</f>
        <v>34.023091666666666</v>
      </c>
      <c r="K13" s="35">
        <f>$B$17-($B$17*($C$5/$C$4))</f>
        <v>2592.857142857143</v>
      </c>
      <c r="L13" s="36">
        <f>$K$13/$B$17*100</f>
        <v>31.428571428571434</v>
      </c>
    </row>
    <row r="14" spans="1:12" ht="12.75">
      <c r="A14" s="14" t="s">
        <v>31</v>
      </c>
      <c r="B14" s="37">
        <v>2000</v>
      </c>
      <c r="C14" s="29" t="s">
        <v>32</v>
      </c>
      <c r="E14" s="34" t="s">
        <v>33</v>
      </c>
      <c r="F14" s="35">
        <f>($B$15/C6)*($B$11/2*25.4+($B$12*($B$13/100)))*0.000244</f>
        <v>92.6343</v>
      </c>
      <c r="G14" s="35">
        <f>(B18/$C$6)*($B$11/2*25.4+($B$12*($B$13/100)))*0.000244</f>
        <v>83.37087</v>
      </c>
      <c r="H14" s="35">
        <f>($B$16/$C$6)*($B$11/2*25.4+($B$12*($B$13/100)))*0.000244</f>
        <v>41.1708</v>
      </c>
      <c r="I14" s="35">
        <f>($B$17/C6)*($B$11/2*25.4+($B$12*($B$13/100)))*0.000244</f>
        <v>84.91477499999999</v>
      </c>
      <c r="J14" s="35">
        <f>I14-H14</f>
        <v>43.74397499999999</v>
      </c>
      <c r="K14" s="35">
        <f>$B$17-($B$17*($C$6/$C$5))</f>
        <v>1833.333333333334</v>
      </c>
      <c r="L14" s="36">
        <f>$K$14/$B$17*100</f>
        <v>22.22222222222223</v>
      </c>
    </row>
    <row r="15" spans="1:12" ht="12.75">
      <c r="A15" s="14" t="s">
        <v>34</v>
      </c>
      <c r="B15" s="37">
        <v>9000</v>
      </c>
      <c r="C15" s="29" t="s">
        <v>32</v>
      </c>
      <c r="E15" s="34" t="s">
        <v>35</v>
      </c>
      <c r="F15" s="35">
        <f>($B$15/C7)*($B$11/2*25.4+($B$12*($B$13/100)))*0.000244</f>
        <v>114.99430344827586</v>
      </c>
      <c r="G15" s="35">
        <f>(B18/$C$7)*($B$11/2*25.4+($B$12*($B$13/100)))*0.000244</f>
        <v>103.49487310344828</v>
      </c>
      <c r="H15" s="35">
        <f>($B$16/$C$7)*($B$11/2*25.4+($B$12*($B$13/100)))*0.000244</f>
        <v>51.10857931034483</v>
      </c>
      <c r="I15" s="35">
        <f>($B$17/$C$7)*($B$11/2*25.4+($B$12*($B$13/100)))*0.000244</f>
        <v>105.41144482758621</v>
      </c>
      <c r="J15" s="35">
        <f>I15-H15</f>
        <v>54.30286551724138</v>
      </c>
      <c r="K15" s="35">
        <f>$B$17-($B$17*($C$7/$C$6))</f>
        <v>1604.1666666666652</v>
      </c>
      <c r="L15" s="36">
        <f>$K$15/$B$17*100</f>
        <v>19.444444444444425</v>
      </c>
    </row>
    <row r="16" spans="1:12" ht="13.5" thickBot="1">
      <c r="A16" s="14" t="s">
        <v>36</v>
      </c>
      <c r="B16" s="37">
        <v>4000</v>
      </c>
      <c r="C16" s="29" t="s">
        <v>32</v>
      </c>
      <c r="E16" s="38" t="s">
        <v>37</v>
      </c>
      <c r="F16" s="39">
        <f>($B$15/C8)*($B$11/2*25.4+($B$12*($B$13/100)))*0.000244</f>
        <v>127.92355714285713</v>
      </c>
      <c r="G16" s="39">
        <f>(B18/$C$8)*($B$11/2*25.4+($B$12*($B$13/100)))*0.000244</f>
        <v>115.13120142857142</v>
      </c>
      <c r="H16" s="39">
        <f>($B$16/$C$8)*($B$11/2*25.4+($B$12*($B$13/100)))*0.000244</f>
        <v>56.85491428571427</v>
      </c>
      <c r="I16" s="39">
        <f>($B$17/$C$8)*($B$11/2*25.4+($B$12*($B$13/100)))*0.000244</f>
        <v>117.26326071428569</v>
      </c>
      <c r="J16" s="39">
        <f>I16-H16</f>
        <v>60.40834642857142</v>
      </c>
      <c r="K16" s="39">
        <f>$B$17-($B$17*($C$8/$C$7))</f>
        <v>833.8287752675378</v>
      </c>
      <c r="L16" s="40">
        <f>$K$16/$B$17*100</f>
        <v>10.107015457788338</v>
      </c>
    </row>
    <row r="17" spans="1:12" ht="12.75">
      <c r="A17" s="14" t="s">
        <v>38</v>
      </c>
      <c r="B17" s="37">
        <v>8250</v>
      </c>
      <c r="C17" s="29" t="s">
        <v>32</v>
      </c>
      <c r="E17" s="41"/>
      <c r="F17" s="42"/>
      <c r="G17" s="42"/>
      <c r="H17" s="42"/>
      <c r="I17" s="42"/>
      <c r="J17" s="42"/>
      <c r="K17" s="42"/>
      <c r="L17" s="42"/>
    </row>
    <row r="18" spans="1:12" ht="13.5" thickBot="1">
      <c r="A18" s="8" t="s">
        <v>39</v>
      </c>
      <c r="B18" s="43">
        <v>8100</v>
      </c>
      <c r="C18" s="33" t="s">
        <v>32</v>
      </c>
      <c r="E18" s="41"/>
      <c r="F18" s="42"/>
      <c r="G18" s="42"/>
      <c r="H18" s="42"/>
      <c r="I18" s="42"/>
      <c r="J18" s="42"/>
      <c r="K18" s="42"/>
      <c r="L18" s="42"/>
    </row>
    <row r="19" spans="1:14" ht="13.5" thickBot="1">
      <c r="A19" s="44" t="s">
        <v>40</v>
      </c>
      <c r="B19" s="43">
        <f>SUM(B15-B14)/1000</f>
        <v>7</v>
      </c>
      <c r="C19" s="45" t="s">
        <v>41</v>
      </c>
      <c r="E19" s="46"/>
      <c r="F19" s="18"/>
      <c r="G19" s="18"/>
      <c r="H19" s="18"/>
      <c r="I19" s="18"/>
      <c r="J19" s="18"/>
      <c r="K19" s="18"/>
      <c r="L19" s="47"/>
      <c r="N19" s="48">
        <f>B14</f>
        <v>2000</v>
      </c>
    </row>
    <row r="20" spans="5:14" ht="12.75">
      <c r="E20" s="46"/>
      <c r="F20" s="18"/>
      <c r="G20" s="18"/>
      <c r="H20" s="18"/>
      <c r="I20" s="18"/>
      <c r="J20" s="18"/>
      <c r="K20" s="18"/>
      <c r="L20" s="47"/>
      <c r="N20" s="4">
        <f aca="true" t="shared" si="1" ref="N20:N25">($B$15-$B$14)/$B$19+N19</f>
        <v>3000</v>
      </c>
    </row>
    <row r="21" ht="12.75">
      <c r="N21" s="4">
        <f t="shared" si="1"/>
        <v>4000</v>
      </c>
    </row>
    <row r="22" ht="13.5" thickBot="1">
      <c r="N22" s="4">
        <f t="shared" si="1"/>
        <v>5000</v>
      </c>
    </row>
    <row r="23" spans="1:14" ht="13.5" thickBot="1">
      <c r="A23" s="26" t="s">
        <v>42</v>
      </c>
      <c r="B23" s="27"/>
      <c r="C23" s="27"/>
      <c r="D23" s="27"/>
      <c r="N23" s="4">
        <f t="shared" si="1"/>
        <v>6000</v>
      </c>
    </row>
    <row r="24" spans="1:14" ht="13.5" thickBot="1">
      <c r="A24" s="49">
        <f aca="true" t="shared" si="2" ref="A24:A30">SUM(C24/D24)</f>
        <v>3</v>
      </c>
      <c r="B24" s="30" t="s">
        <v>43</v>
      </c>
      <c r="C24" s="31">
        <v>45</v>
      </c>
      <c r="D24" s="31">
        <v>15</v>
      </c>
      <c r="N24" s="4">
        <f t="shared" si="1"/>
        <v>7000</v>
      </c>
    </row>
    <row r="25" spans="1:14" ht="13.5" thickBot="1">
      <c r="A25" s="49">
        <f t="shared" si="2"/>
        <v>1.8484848484848484</v>
      </c>
      <c r="B25" s="30" t="s">
        <v>44</v>
      </c>
      <c r="C25" s="31">
        <v>61</v>
      </c>
      <c r="D25" s="31">
        <v>33</v>
      </c>
      <c r="N25" s="4">
        <f t="shared" si="1"/>
        <v>8000</v>
      </c>
    </row>
    <row r="26" spans="1:14" ht="12.75">
      <c r="A26" s="49">
        <f t="shared" si="2"/>
        <v>2.5</v>
      </c>
      <c r="B26" s="30" t="s">
        <v>26</v>
      </c>
      <c r="C26" s="31">
        <v>40</v>
      </c>
      <c r="D26" s="31">
        <v>16</v>
      </c>
      <c r="N26" s="4">
        <v>8500</v>
      </c>
    </row>
    <row r="27" spans="1:14" ht="12.75">
      <c r="A27" s="50">
        <f t="shared" si="2"/>
        <v>1.7142857142857142</v>
      </c>
      <c r="B27" s="34" t="s">
        <v>30</v>
      </c>
      <c r="C27" s="35">
        <v>36</v>
      </c>
      <c r="D27" s="35">
        <v>21</v>
      </c>
      <c r="N27" s="4">
        <v>9000</v>
      </c>
    </row>
    <row r="28" spans="1:14" ht="12.75">
      <c r="A28" s="50">
        <f t="shared" si="2"/>
        <v>1.3333333333333333</v>
      </c>
      <c r="B28" s="34" t="s">
        <v>33</v>
      </c>
      <c r="C28" s="35">
        <v>32</v>
      </c>
      <c r="D28" s="35">
        <v>24</v>
      </c>
      <c r="N28" s="4">
        <v>9500</v>
      </c>
    </row>
    <row r="29" spans="1:14" ht="12.75">
      <c r="A29" s="50">
        <f t="shared" si="2"/>
        <v>1.0740740740740742</v>
      </c>
      <c r="B29" s="34" t="s">
        <v>35</v>
      </c>
      <c r="C29" s="35">
        <v>29</v>
      </c>
      <c r="D29" s="35">
        <v>27</v>
      </c>
      <c r="N29" s="4"/>
    </row>
    <row r="30" spans="1:14" ht="13.5" thickBot="1">
      <c r="A30" s="51">
        <f t="shared" si="2"/>
        <v>0.9655172413793104</v>
      </c>
      <c r="B30" s="38" t="s">
        <v>37</v>
      </c>
      <c r="C30" s="39">
        <v>28</v>
      </c>
      <c r="D30" s="39">
        <v>29</v>
      </c>
      <c r="N30" s="4"/>
    </row>
    <row r="31" ht="12.75">
      <c r="N31" s="4"/>
    </row>
    <row r="32" ht="12.75">
      <c r="N32" s="4"/>
    </row>
  </sheetData>
  <mergeCells count="7">
    <mergeCell ref="J9:J10"/>
    <mergeCell ref="K9:K10"/>
    <mergeCell ref="L9:L10"/>
    <mergeCell ref="F9:F10"/>
    <mergeCell ref="G9:G10"/>
    <mergeCell ref="H9:H10"/>
    <mergeCell ref="I9:I10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N32"/>
  <sheetViews>
    <sheetView workbookViewId="0" topLeftCell="A4">
      <selection activeCell="A34" sqref="A34"/>
    </sheetView>
  </sheetViews>
  <sheetFormatPr defaultColWidth="9.140625" defaultRowHeight="12.75"/>
  <cols>
    <col min="1" max="1" width="18.421875" style="0" customWidth="1"/>
    <col min="2" max="2" width="8.421875" style="22" customWidth="1"/>
    <col min="3" max="3" width="7.421875" style="22" customWidth="1"/>
    <col min="4" max="4" width="7.421875" style="0" customWidth="1"/>
    <col min="5" max="13" width="8.7109375" style="0" customWidth="1"/>
    <col min="14" max="14" width="6.28125" style="0" customWidth="1"/>
  </cols>
  <sheetData>
    <row r="1" spans="1:14" ht="16.5" thickBot="1">
      <c r="A1" s="1" t="s">
        <v>0</v>
      </c>
      <c r="B1" s="2"/>
      <c r="C1" s="2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26.25" thickBot="1">
      <c r="A2" s="5"/>
      <c r="B2" s="6" t="s">
        <v>1</v>
      </c>
      <c r="C2" s="5" t="s">
        <v>2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7"/>
    </row>
    <row r="3" spans="1:14" ht="13.5" thickBot="1">
      <c r="A3" s="8" t="s">
        <v>4</v>
      </c>
      <c r="B3" s="9">
        <f aca="true" t="shared" si="0" ref="B3:B8">SUM(A25)</f>
        <v>1.8484848484848484</v>
      </c>
      <c r="C3" s="10"/>
      <c r="D3" s="11">
        <f>N19</f>
        <v>2000</v>
      </c>
      <c r="E3" s="11">
        <f>N20</f>
        <v>3000</v>
      </c>
      <c r="F3" s="11">
        <f>N21</f>
        <v>4000</v>
      </c>
      <c r="G3" s="11">
        <f>N22</f>
        <v>5000</v>
      </c>
      <c r="H3" s="12">
        <f>N23</f>
        <v>6000</v>
      </c>
      <c r="I3" s="12">
        <f>N24</f>
        <v>7000</v>
      </c>
      <c r="J3" s="12">
        <f>N25</f>
        <v>8000</v>
      </c>
      <c r="K3" s="12">
        <f>N26</f>
        <v>8500</v>
      </c>
      <c r="L3" s="12">
        <f>N27</f>
        <v>9000</v>
      </c>
      <c r="M3" s="12">
        <f>N28</f>
        <v>9500</v>
      </c>
      <c r="N3" s="13"/>
    </row>
    <row r="4" spans="1:14" ht="13.5" thickBot="1">
      <c r="A4" s="14" t="s">
        <v>5</v>
      </c>
      <c r="B4" s="15">
        <f t="shared" si="0"/>
        <v>2.5</v>
      </c>
      <c r="C4" s="16">
        <f>B3*C9*B4</f>
        <v>14.171717171717173</v>
      </c>
      <c r="D4" s="17">
        <f>($D$3/$C$4)*($B$11/2*25.4+($B$12*($B$13/100)))*0.000244</f>
        <v>10.740208695652171</v>
      </c>
      <c r="E4" s="17">
        <f>($E$3/$C$4)*($B$11/2*25.4+($B$12*($B$13/100)))*0.000244</f>
        <v>16.110313043478257</v>
      </c>
      <c r="F4" s="17">
        <f>($F$3/$C$4)*($B$11/2*25.4+($B$12*($B$13/100)))*0.000244</f>
        <v>21.480417391304343</v>
      </c>
      <c r="G4" s="17">
        <f>($G$3/$C$4)*($B$11/2*25.4+($B$12*($B$13/100)))*0.000244</f>
        <v>26.85052173913043</v>
      </c>
      <c r="H4" s="17">
        <f>($H$3/$C$4)*($B$11/2*25.4+($B$12*($B$13/100)))*0.000244</f>
        <v>32.220626086956514</v>
      </c>
      <c r="I4" s="17">
        <f>($I$3/$C$4)*($B$11/2*25.4+($B$12*($B$13/100)))*0.000244</f>
        <v>37.59073043478261</v>
      </c>
      <c r="J4" s="17">
        <f>($J$3/$C$4)*($B$11/2*25.4+($B$12*($B$13/100)))*0.000244</f>
        <v>42.960834782608686</v>
      </c>
      <c r="K4" s="17">
        <f>($K$3/$C$4)*($B$11/2*25.4+($B$12*($B$13/100)))*0.000244</f>
        <v>45.64588695652173</v>
      </c>
      <c r="L4" s="17">
        <f>($L$3/$C$4)*($B$11/2*25.4+($B$12*($B$13/100)))*0.000244</f>
        <v>48.33093913043478</v>
      </c>
      <c r="M4" s="17">
        <f>($M$3/$C$4)*($B$11/2*25.4+($B$12*($B$13/100)))*0.000244</f>
        <v>51.01599130434782</v>
      </c>
      <c r="N4" s="18"/>
    </row>
    <row r="5" spans="1:14" ht="13.5" thickBot="1">
      <c r="A5" s="14" t="s">
        <v>6</v>
      </c>
      <c r="B5" s="15">
        <f t="shared" si="0"/>
        <v>1.7142857142857142</v>
      </c>
      <c r="C5" s="19">
        <f>B3*C9*B5</f>
        <v>9.717748917748919</v>
      </c>
      <c r="D5" s="17">
        <f>($D$3/$C$5)*($B$11/2*25.4+($B$12*($B$13/100)))*0.000244</f>
        <v>15.662804347826084</v>
      </c>
      <c r="E5" s="17">
        <f>($E$3/$C$5)*($B$11/2*25.4+($B$12*($B$13/100)))*0.000244</f>
        <v>23.494206521739127</v>
      </c>
      <c r="F5" s="17">
        <f>($F$3/$C$5)*($B$11/2*25.4+($B$12*($B$13/100)))*0.000244</f>
        <v>31.325608695652168</v>
      </c>
      <c r="G5" s="17">
        <f>($G$3/$C$5)*($B$11/2*25.4+($B$12*($B$13/100)))*0.000244</f>
        <v>39.15701086956521</v>
      </c>
      <c r="H5" s="17">
        <f>($H$3/$C$5)*($B$11/2*25.4+($B$12*($B$13/100)))*0.000244</f>
        <v>46.98841304347825</v>
      </c>
      <c r="I5" s="17">
        <f>($I$3/$C$5)*($B$11/2*25.4+($B$12*($B$13/100)))*0.000244</f>
        <v>54.819815217391294</v>
      </c>
      <c r="J5" s="17">
        <f>($J$3/$C$5)*($B$11/2*25.4+($B$12*($B$13/100)))*0.000244</f>
        <v>62.651217391304336</v>
      </c>
      <c r="K5" s="17">
        <f>($K$3/$C$5)*($B$11/2*25.4+($B$12*($B$13/100)))*0.000244</f>
        <v>66.56691847826086</v>
      </c>
      <c r="L5" s="17">
        <f>($L$3/$C$5)*($B$11/2*25.4+($B$12*($B$13/100)))*0.000244</f>
        <v>70.48261956521738</v>
      </c>
      <c r="M5" s="17">
        <f>($M$3/$C$5)*($B$11/2*25.4+($B$12*($B$13/100)))*0.000244</f>
        <v>74.39832065217391</v>
      </c>
      <c r="N5" s="18"/>
    </row>
    <row r="6" spans="1:14" ht="13.5" thickBot="1">
      <c r="A6" s="14" t="s">
        <v>7</v>
      </c>
      <c r="B6" s="15">
        <f t="shared" si="0"/>
        <v>1.3333333333333333</v>
      </c>
      <c r="C6" s="19">
        <f>B3*C9*B6</f>
        <v>7.558249158249159</v>
      </c>
      <c r="D6" s="17">
        <f>($D$3/$C$6)*($B$11/2*25.4+($B$12*($B$13/100)))*0.000244</f>
        <v>20.13789130434782</v>
      </c>
      <c r="E6" s="17">
        <f>($E$3/$C$6)*($B$11/2*25.4+($B$12*($B$13/100)))*0.000244</f>
        <v>30.206836956521734</v>
      </c>
      <c r="F6" s="17">
        <f>($F$3/$C$6)*($B$11/2*25.4+($B$12*($B$13/100)))*0.000244</f>
        <v>40.27578260869564</v>
      </c>
      <c r="G6" s="17">
        <f>($G$3/$C$6)*($B$11/2*25.4+($B$12*($B$13/100)))*0.000244</f>
        <v>50.34472826086956</v>
      </c>
      <c r="H6" s="17">
        <f>($H$3/$C$6)*($B$11/2*25.4+($B$12*($B$13/100)))*0.000244</f>
        <v>60.41367391304347</v>
      </c>
      <c r="I6" s="17">
        <f>($I$3/$C$6)*($B$11/2*25.4+($B$12*($B$13/100)))*0.000244</f>
        <v>70.48261956521738</v>
      </c>
      <c r="J6" s="17">
        <f>($J$3/$C$6)*($B$11/2*25.4+($B$12*($B$13/100)))*0.000244</f>
        <v>80.55156521739129</v>
      </c>
      <c r="K6" s="17">
        <f>($K$3/$C$6)*($B$11/2*25.4+($B$12*($B$13/100)))*0.000244</f>
        <v>85.58603804347825</v>
      </c>
      <c r="L6" s="17">
        <f>($L$3/$C$6)*($B$11/2*25.4+($B$12*($B$13/100)))*0.000244</f>
        <v>90.62051086956521</v>
      </c>
      <c r="M6" s="17">
        <f>($M$3/$C$6)*($B$11/2*25.4+($B$12*($B$13/100)))*0.000244</f>
        <v>95.65498369565216</v>
      </c>
      <c r="N6" s="18"/>
    </row>
    <row r="7" spans="1:14" ht="13.5" thickBot="1">
      <c r="A7" s="14" t="s">
        <v>8</v>
      </c>
      <c r="B7" s="15">
        <f t="shared" si="0"/>
        <v>1.0740740740740742</v>
      </c>
      <c r="C7" s="19">
        <f>B3*C9*B7</f>
        <v>6.088589599700712</v>
      </c>
      <c r="D7" s="17">
        <f>($D$3/$C$7)*($B$11/2*25.4+($B$12*($B$13/100)))*0.000244</f>
        <v>24.998761619190393</v>
      </c>
      <c r="E7" s="17">
        <f>($E$3/$C$7)*($B$11/2*25.4+($B$12*($B$13/100)))*0.000244</f>
        <v>37.4981424287856</v>
      </c>
      <c r="F7" s="17">
        <f>($F$3/$C$7)*($B$11/2*25.4+($B$12*($B$13/100)))*0.000244</f>
        <v>49.997523238380786</v>
      </c>
      <c r="G7" s="17">
        <f>($G$3/$C$7)*($B$11/2*25.4+($B$12*($B$13/100)))*0.000244</f>
        <v>62.496904047975995</v>
      </c>
      <c r="H7" s="17">
        <f>($H$3/$C$7)*($B$11/2*25.4+($B$12*($B$13/100)))*0.000244</f>
        <v>74.9962848575712</v>
      </c>
      <c r="I7" s="17">
        <f>($I$3/$C$7)*($B$11/2*25.4+($B$12*($B$13/100)))*0.000244</f>
        <v>87.49566566716639</v>
      </c>
      <c r="J7" s="17">
        <f>($J$3/$C$7)*($B$11/2*25.4+($B$12*($B$13/100)))*0.000244</f>
        <v>99.99504647676157</v>
      </c>
      <c r="K7" s="17">
        <f>($K$3/$C$7)*($B$11/2*25.4+($B$12*($B$13/100)))*0.000244</f>
        <v>106.24473688155918</v>
      </c>
      <c r="L7" s="17">
        <f>($L$3/$C$7)*($B$11/2*25.4+($B$12*($B$13/100)))*0.000244</f>
        <v>112.49442728635678</v>
      </c>
      <c r="M7" s="17">
        <f>($M$3/$C$7)*($B$11/2*25.4+($B$12*($B$13/100)))*0.000244</f>
        <v>118.74411769115439</v>
      </c>
      <c r="N7" s="18"/>
    </row>
    <row r="8" spans="1:14" ht="13.5" thickBot="1">
      <c r="A8" s="14" t="s">
        <v>9</v>
      </c>
      <c r="B8" s="15">
        <f t="shared" si="0"/>
        <v>0.9655172413793104</v>
      </c>
      <c r="C8" s="19">
        <f>B3*C9*B8</f>
        <v>5.473214907697667</v>
      </c>
      <c r="D8" s="17">
        <f>($D$3/$C$8)*($B$11/2*25.4+($B$12*($B$13/100)))*0.000244</f>
        <v>27.809468944099372</v>
      </c>
      <c r="E8" s="17">
        <f>($E$3/$C$8)*($B$11/2*25.4+($B$12*($B$13/100)))*0.000244</f>
        <v>41.71420341614906</v>
      </c>
      <c r="F8" s="17">
        <f>($F$3/$C$8)*($B$11/2*25.4+($B$12*($B$13/100)))*0.000244</f>
        <v>55.618937888198744</v>
      </c>
      <c r="G8" s="17">
        <f>($G$3/$C$8)*($B$11/2*25.4+($B$12*($B$13/100)))*0.000244</f>
        <v>69.52367236024844</v>
      </c>
      <c r="H8" s="17">
        <f>($H$3/$C$8)*($B$11/2*25.4+($B$12*($B$13/100)))*0.000244</f>
        <v>83.42840683229812</v>
      </c>
      <c r="I8" s="17">
        <f>($I$3/$C$8)*($B$11/2*25.4+($B$12*($B$13/100)))*0.000244</f>
        <v>97.3331413043478</v>
      </c>
      <c r="J8" s="17">
        <f>($J$3/$C$8)*($B$11/2*25.4+($B$12*($B$13/100)))*0.000244</f>
        <v>111.23787577639749</v>
      </c>
      <c r="K8" s="17">
        <f>($K$3/$C$8)*($B$11/2*25.4+($B$12*($B$13/100)))*0.000244</f>
        <v>118.19024301242233</v>
      </c>
      <c r="L8" s="17">
        <f>($L$3/$C$8)*($B$11/2*25.4+($B$12*($B$13/100)))*0.000244</f>
        <v>125.14261024844718</v>
      </c>
      <c r="M8" s="17">
        <f>($M$3/$C$8)*($B$11/2*25.4+($B$12*($B$13/100)))*0.000244</f>
        <v>132.09497748447203</v>
      </c>
      <c r="N8" s="18"/>
    </row>
    <row r="9" spans="1:12" ht="13.5" customHeight="1" thickBot="1">
      <c r="A9" s="8" t="s">
        <v>10</v>
      </c>
      <c r="B9" s="20"/>
      <c r="C9" s="21">
        <f>SUM(A24)</f>
        <v>3.066666666666667</v>
      </c>
      <c r="F9" s="52" t="s">
        <v>11</v>
      </c>
      <c r="G9" s="54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</row>
    <row r="10" spans="6:12" ht="35.25" customHeight="1" thickBot="1">
      <c r="F10" s="53"/>
      <c r="G10" s="53"/>
      <c r="H10" s="53"/>
      <c r="I10" s="53"/>
      <c r="J10" s="53"/>
      <c r="K10" s="53"/>
      <c r="L10" s="53"/>
    </row>
    <row r="11" spans="1:12" ht="13.5" thickBot="1">
      <c r="A11" s="23" t="s">
        <v>18</v>
      </c>
      <c r="B11" s="24">
        <v>17</v>
      </c>
      <c r="C11" s="25" t="s">
        <v>19</v>
      </c>
      <c r="E11" s="26" t="s">
        <v>20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22</v>
      </c>
      <c r="L11" s="27" t="s">
        <v>23</v>
      </c>
    </row>
    <row r="12" spans="1:12" ht="12.75">
      <c r="A12" s="14" t="s">
        <v>24</v>
      </c>
      <c r="B12" s="28">
        <v>160</v>
      </c>
      <c r="C12" s="29" t="s">
        <v>25</v>
      </c>
      <c r="E12" s="30" t="s">
        <v>26</v>
      </c>
      <c r="F12" s="31">
        <f>($B$15/$C$4)*($B$11/2*25.4+($B$12*($B$13/100)))*0.000244</f>
        <v>48.33093913043478</v>
      </c>
      <c r="G12" s="31">
        <f>(B18/$C$4)*($B$11/2*25.4+($B$12*($B$13/100)))*0.000244</f>
        <v>43.4978452173913</v>
      </c>
      <c r="H12" s="31" t="s">
        <v>27</v>
      </c>
      <c r="I12" s="31">
        <f>($B$17/$C$4)*($B$11/2*25.4+($B$12*($B$13/100)))*0.000244</f>
        <v>44.30336086956521</v>
      </c>
      <c r="J12" s="31" t="e">
        <f>I12-#REF!</f>
        <v>#REF!</v>
      </c>
      <c r="K12" s="31">
        <v>0</v>
      </c>
      <c r="L12" s="32">
        <v>0</v>
      </c>
    </row>
    <row r="13" spans="1:12" ht="13.5" thickBot="1">
      <c r="A13" s="8" t="s">
        <v>28</v>
      </c>
      <c r="B13" s="20">
        <v>60</v>
      </c>
      <c r="C13" s="33" t="s">
        <v>29</v>
      </c>
      <c r="E13" s="34" t="s">
        <v>30</v>
      </c>
      <c r="F13" s="35">
        <f>($B$15/C5)*($B$11/2*25.4+($B$12*($B$13/100)))*0.000244</f>
        <v>70.48261956521738</v>
      </c>
      <c r="G13" s="35">
        <f>(B18/$C$5)*($B$11/2*25.4+($B$12*($B$13/100)))*0.000244</f>
        <v>63.43435760869564</v>
      </c>
      <c r="H13" s="35">
        <f>($B$16/$C$5)*($B$11/2*25.4+($B$12*($B$13/100)))*0.000244</f>
        <v>31.325608695652168</v>
      </c>
      <c r="I13" s="35">
        <f>($B$17/$C$5)*($B$11/2*25.4+($B$12*($B$13/100)))*0.000244</f>
        <v>64.60906793478259</v>
      </c>
      <c r="J13" s="35">
        <f>I13-H13</f>
        <v>33.28345923913042</v>
      </c>
      <c r="K13" s="35">
        <f>$B$17-($B$17*($C$5/$C$4))</f>
        <v>2592.857142857143</v>
      </c>
      <c r="L13" s="36">
        <f>$K$13/$B$17*100</f>
        <v>31.428571428571434</v>
      </c>
    </row>
    <row r="14" spans="1:12" ht="12.75">
      <c r="A14" s="14" t="s">
        <v>31</v>
      </c>
      <c r="B14" s="37">
        <v>2000</v>
      </c>
      <c r="C14" s="29" t="s">
        <v>32</v>
      </c>
      <c r="E14" s="34" t="s">
        <v>33</v>
      </c>
      <c r="F14" s="35">
        <f>($B$15/C6)*($B$11/2*25.4+($B$12*($B$13/100)))*0.000244</f>
        <v>90.62051086956521</v>
      </c>
      <c r="G14" s="35">
        <f>(B18/$C$6)*($B$11/2*25.4+($B$12*($B$13/100)))*0.000244</f>
        <v>81.55845978260868</v>
      </c>
      <c r="H14" s="35">
        <f>($B$16/$C$6)*($B$11/2*25.4+($B$12*($B$13/100)))*0.000244</f>
        <v>40.27578260869564</v>
      </c>
      <c r="I14" s="35">
        <f>($B$17/C6)*($B$11/2*25.4+($B$12*($B$13/100)))*0.000244</f>
        <v>83.06880163043478</v>
      </c>
      <c r="J14" s="35">
        <f>I14-H14</f>
        <v>42.793019021739134</v>
      </c>
      <c r="K14" s="35">
        <f>$B$17-($B$17*($C$6/$C$5))</f>
        <v>1833.333333333334</v>
      </c>
      <c r="L14" s="36">
        <f>$K$14/$B$17*100</f>
        <v>22.22222222222223</v>
      </c>
    </row>
    <row r="15" spans="1:12" ht="12.75">
      <c r="A15" s="14" t="s">
        <v>34</v>
      </c>
      <c r="B15" s="37">
        <v>9000</v>
      </c>
      <c r="C15" s="29" t="s">
        <v>32</v>
      </c>
      <c r="E15" s="34" t="s">
        <v>35</v>
      </c>
      <c r="F15" s="35">
        <f>($B$15/C7)*($B$11/2*25.4+($B$12*($B$13/100)))*0.000244</f>
        <v>112.49442728635678</v>
      </c>
      <c r="G15" s="35">
        <f>(B18/$C$7)*($B$11/2*25.4+($B$12*($B$13/100)))*0.000244</f>
        <v>101.24498455772111</v>
      </c>
      <c r="H15" s="35">
        <f>($B$16/$C$7)*($B$11/2*25.4+($B$12*($B$13/100)))*0.000244</f>
        <v>49.997523238380786</v>
      </c>
      <c r="I15" s="35">
        <f>($B$17/$C$7)*($B$11/2*25.4+($B$12*($B$13/100)))*0.000244</f>
        <v>103.11989167916039</v>
      </c>
      <c r="J15" s="35">
        <f>I15-H15</f>
        <v>53.1223684407796</v>
      </c>
      <c r="K15" s="35">
        <f>$B$17-($B$17*($C$7/$C$6))</f>
        <v>1604.1666666666652</v>
      </c>
      <c r="L15" s="36">
        <f>$K$15/$B$17*100</f>
        <v>19.444444444444425</v>
      </c>
    </row>
    <row r="16" spans="1:12" ht="13.5" thickBot="1">
      <c r="A16" s="14" t="s">
        <v>36</v>
      </c>
      <c r="B16" s="37">
        <v>4000</v>
      </c>
      <c r="C16" s="29" t="s">
        <v>32</v>
      </c>
      <c r="E16" s="38" t="s">
        <v>37</v>
      </c>
      <c r="F16" s="39">
        <f>($B$15/C8)*($B$11/2*25.4+($B$12*($B$13/100)))*0.000244</f>
        <v>125.14261024844718</v>
      </c>
      <c r="G16" s="39">
        <f>(B18/$C$8)*($B$11/2*25.4+($B$12*($B$13/100)))*0.000244</f>
        <v>112.62834922360247</v>
      </c>
      <c r="H16" s="39">
        <f>($B$16/$C$8)*($B$11/2*25.4+($B$12*($B$13/100)))*0.000244</f>
        <v>55.618937888198744</v>
      </c>
      <c r="I16" s="39">
        <f>($B$17/$C$8)*($B$11/2*25.4+($B$12*($B$13/100)))*0.000244</f>
        <v>114.71405939440992</v>
      </c>
      <c r="J16" s="39">
        <f>I16-H16</f>
        <v>59.09512150621117</v>
      </c>
      <c r="K16" s="39">
        <f>$B$17-($B$17*($C$8/$C$7))</f>
        <v>833.8287752675396</v>
      </c>
      <c r="L16" s="40">
        <f>$K$16/$B$17*100</f>
        <v>10.10701545778836</v>
      </c>
    </row>
    <row r="17" spans="1:12" ht="12.75">
      <c r="A17" s="14" t="s">
        <v>38</v>
      </c>
      <c r="B17" s="37">
        <v>8250</v>
      </c>
      <c r="C17" s="29" t="s">
        <v>32</v>
      </c>
      <c r="E17" s="41"/>
      <c r="F17" s="42"/>
      <c r="G17" s="42"/>
      <c r="H17" s="42"/>
      <c r="I17" s="42"/>
      <c r="J17" s="42"/>
      <c r="K17" s="42"/>
      <c r="L17" s="42"/>
    </row>
    <row r="18" spans="1:12" ht="13.5" thickBot="1">
      <c r="A18" s="8" t="s">
        <v>39</v>
      </c>
      <c r="B18" s="43">
        <v>8100</v>
      </c>
      <c r="C18" s="33" t="s">
        <v>32</v>
      </c>
      <c r="E18" s="41"/>
      <c r="F18" s="42"/>
      <c r="G18" s="42"/>
      <c r="H18" s="42"/>
      <c r="I18" s="42"/>
      <c r="J18" s="42"/>
      <c r="K18" s="42"/>
      <c r="L18" s="42"/>
    </row>
    <row r="19" spans="1:14" ht="13.5" thickBot="1">
      <c r="A19" s="44" t="s">
        <v>40</v>
      </c>
      <c r="B19" s="43">
        <f>SUM(B15-B14)/1000</f>
        <v>7</v>
      </c>
      <c r="C19" s="45" t="s">
        <v>41</v>
      </c>
      <c r="E19" s="46"/>
      <c r="F19" s="18"/>
      <c r="G19" s="18"/>
      <c r="H19" s="18"/>
      <c r="I19" s="18"/>
      <c r="J19" s="18"/>
      <c r="K19" s="18"/>
      <c r="L19" s="47"/>
      <c r="N19" s="48">
        <f>B14</f>
        <v>2000</v>
      </c>
    </row>
    <row r="20" spans="5:14" ht="12.75">
      <c r="E20" s="46"/>
      <c r="F20" s="18"/>
      <c r="G20" s="18"/>
      <c r="H20" s="18"/>
      <c r="I20" s="18"/>
      <c r="J20" s="18"/>
      <c r="K20" s="18"/>
      <c r="L20" s="47"/>
      <c r="N20" s="4">
        <f aca="true" t="shared" si="1" ref="N20:N25">($B$15-$B$14)/$B$19+N19</f>
        <v>3000</v>
      </c>
    </row>
    <row r="21" ht="12.75">
      <c r="N21" s="4">
        <f t="shared" si="1"/>
        <v>4000</v>
      </c>
    </row>
    <row r="22" ht="13.5" thickBot="1">
      <c r="N22" s="4">
        <f t="shared" si="1"/>
        <v>5000</v>
      </c>
    </row>
    <row r="23" spans="1:14" ht="13.5" thickBot="1">
      <c r="A23" s="26" t="s">
        <v>42</v>
      </c>
      <c r="B23" s="27"/>
      <c r="C23" s="27"/>
      <c r="D23" s="27"/>
      <c r="N23" s="4">
        <f t="shared" si="1"/>
        <v>6000</v>
      </c>
    </row>
    <row r="24" spans="1:14" ht="13.5" thickBot="1">
      <c r="A24" s="49">
        <f aca="true" t="shared" si="2" ref="A24:A30">SUM(C24/D24)</f>
        <v>3.066666666666667</v>
      </c>
      <c r="B24" s="30" t="s">
        <v>43</v>
      </c>
      <c r="C24" s="31">
        <v>46</v>
      </c>
      <c r="D24" s="31">
        <v>15</v>
      </c>
      <c r="N24" s="4">
        <f t="shared" si="1"/>
        <v>7000</v>
      </c>
    </row>
    <row r="25" spans="1:14" ht="13.5" thickBot="1">
      <c r="A25" s="49">
        <f t="shared" si="2"/>
        <v>1.8484848484848484</v>
      </c>
      <c r="B25" s="30" t="s">
        <v>44</v>
      </c>
      <c r="C25" s="31">
        <v>61</v>
      </c>
      <c r="D25" s="31">
        <v>33</v>
      </c>
      <c r="N25" s="4">
        <f t="shared" si="1"/>
        <v>8000</v>
      </c>
    </row>
    <row r="26" spans="1:14" ht="12.75">
      <c r="A26" s="49">
        <f t="shared" si="2"/>
        <v>2.5</v>
      </c>
      <c r="B26" s="30" t="s">
        <v>26</v>
      </c>
      <c r="C26" s="31">
        <v>40</v>
      </c>
      <c r="D26" s="31">
        <v>16</v>
      </c>
      <c r="N26" s="4">
        <v>8500</v>
      </c>
    </row>
    <row r="27" spans="1:14" ht="12.75">
      <c r="A27" s="50">
        <f t="shared" si="2"/>
        <v>1.7142857142857142</v>
      </c>
      <c r="B27" s="34" t="s">
        <v>30</v>
      </c>
      <c r="C27" s="35">
        <v>36</v>
      </c>
      <c r="D27" s="35">
        <v>21</v>
      </c>
      <c r="N27" s="4">
        <v>9000</v>
      </c>
    </row>
    <row r="28" spans="1:14" ht="12.75">
      <c r="A28" s="50">
        <f t="shared" si="2"/>
        <v>1.3333333333333333</v>
      </c>
      <c r="B28" s="34" t="s">
        <v>33</v>
      </c>
      <c r="C28" s="35">
        <v>32</v>
      </c>
      <c r="D28" s="35">
        <v>24</v>
      </c>
      <c r="N28" s="4">
        <v>9500</v>
      </c>
    </row>
    <row r="29" spans="1:14" ht="12.75">
      <c r="A29" s="50">
        <f t="shared" si="2"/>
        <v>1.0740740740740742</v>
      </c>
      <c r="B29" s="34" t="s">
        <v>35</v>
      </c>
      <c r="C29" s="35">
        <v>29</v>
      </c>
      <c r="D29" s="35">
        <v>27</v>
      </c>
      <c r="N29" s="4"/>
    </row>
    <row r="30" spans="1:14" ht="13.5" thickBot="1">
      <c r="A30" s="51">
        <f t="shared" si="2"/>
        <v>0.9655172413793104</v>
      </c>
      <c r="B30" s="38" t="s">
        <v>37</v>
      </c>
      <c r="C30" s="39">
        <v>28</v>
      </c>
      <c r="D30" s="39">
        <v>29</v>
      </c>
      <c r="N30" s="4"/>
    </row>
    <row r="31" ht="12.75">
      <c r="N31" s="4"/>
    </row>
    <row r="32" ht="12.75">
      <c r="N32" s="4"/>
    </row>
  </sheetData>
  <mergeCells count="7">
    <mergeCell ref="J9:J10"/>
    <mergeCell ref="K9:K10"/>
    <mergeCell ref="L9:L10"/>
    <mergeCell ref="F9:F10"/>
    <mergeCell ref="G9:G10"/>
    <mergeCell ref="H9:H10"/>
    <mergeCell ref="I9:I10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kevine</dc:creator>
  <cp:keywords/>
  <dc:description/>
  <cp:lastModifiedBy>kevine</cp:lastModifiedBy>
  <dcterms:created xsi:type="dcterms:W3CDTF">2008-11-20T13:31:38Z</dcterms:created>
  <dcterms:modified xsi:type="dcterms:W3CDTF">2009-04-01T11:59:07Z</dcterms:modified>
  <cp:category/>
  <cp:version/>
  <cp:contentType/>
  <cp:contentStatus/>
</cp:coreProperties>
</file>